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activeTab="3"/>
  </bookViews>
  <sheets>
    <sheet name="акт 13г." sheetId="5" r:id="rId1"/>
    <sheet name="акт 14 г." sheetId="7" r:id="rId2"/>
    <sheet name="2015" sheetId="8" r:id="rId3"/>
    <sheet name="2016" sheetId="9" r:id="rId4"/>
    <sheet name="накопительная" sheetId="3" r:id="rId5"/>
  </sheets>
  <calcPr calcId="114210"/>
</workbook>
</file>

<file path=xl/calcChain.xml><?xml version="1.0" encoding="utf-8"?>
<calcChain xmlns="http://schemas.openxmlformats.org/spreadsheetml/2006/main">
  <c r="G6" i="3"/>
  <c r="H6"/>
  <c r="I6"/>
  <c r="J6"/>
  <c r="L6"/>
  <c r="N6"/>
  <c r="O6"/>
  <c r="P6"/>
  <c r="Q6"/>
  <c r="R6"/>
  <c r="S6"/>
  <c r="T6"/>
  <c r="A7"/>
  <c r="G7"/>
  <c r="H7"/>
  <c r="I7"/>
  <c r="J7"/>
  <c r="L7"/>
  <c r="N7"/>
  <c r="O7"/>
  <c r="P7"/>
  <c r="Q7"/>
  <c r="R7"/>
  <c r="S7"/>
  <c r="T7"/>
  <c r="A8"/>
  <c r="G8"/>
  <c r="I8"/>
  <c r="J8"/>
  <c r="L8"/>
  <c r="N8"/>
  <c r="O8"/>
  <c r="P8"/>
  <c r="R8"/>
  <c r="S8"/>
  <c r="T8"/>
  <c r="A9"/>
  <c r="G9"/>
  <c r="I9"/>
  <c r="J9"/>
  <c r="N9"/>
  <c r="O9"/>
  <c r="P9"/>
  <c r="R9"/>
  <c r="S9"/>
  <c r="T9"/>
  <c r="A10"/>
  <c r="G23" i="9"/>
  <c r="G20"/>
  <c r="G14"/>
  <c r="G17"/>
  <c r="G22"/>
  <c r="G24"/>
  <c r="G25"/>
  <c r="F22"/>
  <c r="I11" i="3"/>
  <c r="H11"/>
  <c r="L11"/>
  <c r="M11"/>
  <c r="E11"/>
  <c r="D11"/>
  <c r="C11"/>
  <c r="S10"/>
  <c r="J10"/>
  <c r="N10"/>
  <c r="T10"/>
  <c r="F10"/>
  <c r="K10"/>
  <c r="F9"/>
  <c r="K9"/>
  <c r="F8"/>
  <c r="F7"/>
  <c r="Q11"/>
  <c r="F6"/>
  <c r="H23" i="8"/>
  <c r="G22"/>
  <c r="F22"/>
  <c r="H20"/>
  <c r="H22"/>
  <c r="H24"/>
  <c r="H14"/>
  <c r="H17"/>
  <c r="H25"/>
  <c r="P11" i="3"/>
  <c r="G15" i="7"/>
  <c r="G15" i="5"/>
  <c r="F24" i="7"/>
  <c r="G25"/>
  <c r="F23"/>
  <c r="G21"/>
  <c r="G18"/>
  <c r="F24" i="5"/>
  <c r="G25"/>
  <c r="F23"/>
  <c r="G21"/>
  <c r="G18"/>
  <c r="F11" i="3"/>
  <c r="K8"/>
  <c r="K6"/>
  <c r="J11"/>
  <c r="R11"/>
  <c r="O11"/>
  <c r="K7"/>
  <c r="G23" i="7"/>
  <c r="G26"/>
  <c r="G27"/>
  <c r="G23" i="5"/>
  <c r="G26"/>
  <c r="G27"/>
  <c r="G11" i="3"/>
  <c r="N11"/>
  <c r="S11"/>
  <c r="K11"/>
  <c r="T11"/>
</calcChain>
</file>

<file path=xl/sharedStrings.xml><?xml version="1.0" encoding="utf-8"?>
<sst xmlns="http://schemas.openxmlformats.org/spreadsheetml/2006/main" count="218" uniqueCount="95">
  <si>
    <t>Адрес:</t>
  </si>
  <si>
    <t>Виды услуг</t>
  </si>
  <si>
    <t>2.2.</t>
  </si>
  <si>
    <t>2.1.</t>
  </si>
  <si>
    <t>2.3.</t>
  </si>
  <si>
    <t>Сальдо
 на 01.01
+экономия
-перерасход</t>
  </si>
  <si>
    <t>год</t>
  </si>
  <si>
    <t>взаимоотношения с населением по утвержденному тарифу, руб.</t>
  </si>
  <si>
    <t>прочие доходы, руб.</t>
  </si>
  <si>
    <t>ИТОГО
ДОХОДОВ</t>
  </si>
  <si>
    <t>результат
 за год
(+эконом., 
-перерасх.)</t>
  </si>
  <si>
    <t>начислено</t>
  </si>
  <si>
    <t>оплачено</t>
  </si>
  <si>
    <t>результат
(+долг, 
-перепл.)</t>
  </si>
  <si>
    <t>бюджетные
средства по ФЗ-185</t>
  </si>
  <si>
    <t>тек. рем.</t>
  </si>
  <si>
    <t>кап.рем.</t>
  </si>
  <si>
    <t>итого</t>
  </si>
  <si>
    <t>обслуж.
+ тек.р.</t>
  </si>
  <si>
    <t>Итого</t>
  </si>
  <si>
    <t>Д.Ю. Меркушев</t>
  </si>
  <si>
    <t>2014г</t>
  </si>
  <si>
    <t>Количество этажей</t>
  </si>
  <si>
    <t>S жилых и нежилых 
помещений, кв.м.</t>
  </si>
  <si>
    <t>Количество подъездов</t>
  </si>
  <si>
    <t>Количество квартир</t>
  </si>
  <si>
    <t>№ п/п</t>
  </si>
  <si>
    <t>Периодичность 
работ</t>
  </si>
  <si>
    <t>1.</t>
  </si>
  <si>
    <t>Доходы по договору</t>
  </si>
  <si>
    <t>2.</t>
  </si>
  <si>
    <t>Затраты на содержание общедомового имущества</t>
  </si>
  <si>
    <t>по графику 40-час. рабочей недели; 
(круглосуточно - 
аварийное 
обслуживание 
инженерного оборудования, 
обслуживание лифтов)</t>
  </si>
  <si>
    <t>Текущий ремонт</t>
  </si>
  <si>
    <t>по плану работ</t>
  </si>
  <si>
    <t>Всего затрат:</t>
  </si>
  <si>
    <t>Всего доходов по договору оказания услуг</t>
  </si>
  <si>
    <t>3.</t>
  </si>
  <si>
    <t>Капитальный ремонт</t>
  </si>
  <si>
    <t>Работы и услуги, выполняемые по условиям договора, 
согласно приложения №1, необходимые для 
надлежащего содержания несущих конструкций, 
оборудования и систем инженерно-технического 
обеспечения, входящих в состав общего имущества 
МКД в соответствии с Постановлением Пр-ва РФ от 
03.04.2013 г. №290 "О минимальном перечне услуг и 
работ, необходимых для обеспечения надлежащего 
содержания общего имущества в МКД, и порядке их 
оказания и выполнения"</t>
  </si>
  <si>
    <t>- доходы от аренды общедомового имущества МКД</t>
  </si>
  <si>
    <t>- бюджетные средства по ФЗ-185</t>
  </si>
  <si>
    <t>Всего доходов</t>
  </si>
  <si>
    <t xml:space="preserve"> - оплачено на содержание и текущий ремонт общего имущества МКД</t>
  </si>
  <si>
    <t xml:space="preserve"> - оплачено на капитальный ремонт общего имущества МКД</t>
  </si>
  <si>
    <t>Вышеперечисленные услуги выполнены полностью и в срок.</t>
  </si>
  <si>
    <t>Заказчик претензии по объему, качеству и срокам оказания услуг не имеет.</t>
  </si>
  <si>
    <t>2015г</t>
  </si>
  <si>
    <t>2016г</t>
  </si>
  <si>
    <t>2017г</t>
  </si>
  <si>
    <t>Тариф 
за 2014 г. 
руб.</t>
  </si>
  <si>
    <t>Стоимость 
работ 
январь-
декабрь 
2014г.
руб.</t>
  </si>
  <si>
    <t>5=(гр.4*Sдома*12мес.)</t>
  </si>
  <si>
    <t>4.</t>
  </si>
  <si>
    <t>Содержание и уборка придомовой территории</t>
  </si>
  <si>
    <t>Финансовый результат (+ экономия, - перерасход) за 2014 г.</t>
  </si>
  <si>
    <t>Индивидуальный предприниаматель ___________________ Д.Ю. Меркушев</t>
  </si>
  <si>
    <t>Принято:</t>
  </si>
  <si>
    <t>Тариф 
с 01.04.13г. 
по 31.12.13г. 
руб.</t>
  </si>
  <si>
    <t>Стоимость 
работ 
апрель-
декабрь 
2013г.
руб.</t>
  </si>
  <si>
    <t>5=(гр.4*Sдома*9мес.)</t>
  </si>
  <si>
    <t>Финансовый результат (+ экономия, - перерасход) с 01.04.2013г по 31.12.2013г.</t>
  </si>
  <si>
    <t>АКТ
с 01.04.2013г по 31.12.2013г.
 о выполненнии условий  договора  управления № б/н от 01.04.13г., 
заключенного между ИП Меркушевым Д.Ю и ТСЖ "Ленина 151"
по адресу:  ул. Ленина, 151</t>
  </si>
  <si>
    <t>ул. Ленина, 151</t>
  </si>
  <si>
    <t xml:space="preserve">  Представитель ТСЖ "Ленина 151" Молчанова Ольга Викторовна,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с 01.04.2013г по 31.12.2013г.</t>
  </si>
  <si>
    <t>Представитель ТСЖ "Ленина 151"_____________________О.В. Молчанова</t>
  </si>
  <si>
    <t>АКТ
за 2014 г.
 о выполненнии условий  договора  управления № б/н от 01.04.13г., 
заключенного между ИП Меркушевым Д.Ю и ТСЖ "Ленина 151"
по адресу:  ул. Ленина, 151</t>
  </si>
  <si>
    <t xml:space="preserve">  Представитель ТСЖ "Ленина 151" Молчанова Ольга Викторовна,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2014 г.</t>
  </si>
  <si>
    <t xml:space="preserve"> - оплачено за содержание и уборку придомовой территории</t>
  </si>
  <si>
    <t>АКТ
за 2015 г.
 о выполненнии условий  договора  управления № б/н от 01.04.13г., 
заключенного между ИП Меркушевым Д.Ю и ТСЖ "Ленина 151"
по адресу:  ул. Ленина, 151</t>
  </si>
  <si>
    <t xml:space="preserve">  Представитель ТСЖ "Ленина 151" Молчанова Ольга Викторовна,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2015 г.</t>
  </si>
  <si>
    <t>Тариф 
с 01.01.15г. по 28.02.15 г. 
руб.</t>
  </si>
  <si>
    <t>Стоимость 
работ 
за 2015 г. 
руб.</t>
  </si>
  <si>
    <t>6=(гр.4*Sдома*2мес.)+(гр.5*Sдома*10мес.)</t>
  </si>
  <si>
    <t>Финансовый результат (+ экономия, - перерасход) за 2015 г.</t>
  </si>
  <si>
    <t>аренда общего имущества МКД</t>
  </si>
  <si>
    <t>Содержание общего имущества</t>
  </si>
  <si>
    <t>содерж. и уборка придо.террит.</t>
  </si>
  <si>
    <t>уборка придом. террит.</t>
  </si>
  <si>
    <t>6=3+4+5</t>
  </si>
  <si>
    <t>10=7+8+9</t>
  </si>
  <si>
    <t>11=6-10</t>
  </si>
  <si>
    <t>14=
10+12+13</t>
  </si>
  <si>
    <t>19=15+16+17+18</t>
  </si>
  <si>
    <t>20=14-19</t>
  </si>
  <si>
    <t>с 01.04.13
по 31.12.13.</t>
  </si>
  <si>
    <t>ОТЧЕТ
по договору управления МКД № б/н от 01.04.13г., 
заключенного между ИП Меркушевым Д.Ю и ТСЖ "Ленина 151"
по адресу:  ул. Ленина, 151</t>
  </si>
  <si>
    <t xml:space="preserve">Управляющий </t>
  </si>
  <si>
    <t>Тариф 
с 01.03.15г. по 31.12.15 г. 
руб.</t>
  </si>
  <si>
    <t>АКТ
за 2016 г.
 о выполненнии условий  договора  управления № б/н от 01.04.13г., 
заключенного между ИП Меркушевым Д.Ю и ТСЖ "Ленина 151"
по адресу:  ул. Ленина, 151</t>
  </si>
  <si>
    <t xml:space="preserve">  Представитель ТСЖ "Ленина 151" Молчанова Ольга Викторовна,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2016 г.</t>
  </si>
  <si>
    <t>Тариф 
с за 2016 г. 
руб.</t>
  </si>
  <si>
    <t>Стоимость 
работ 
за 2016 г.
руб.</t>
  </si>
  <si>
    <t>5=гр.4*Sдома*12мес.</t>
  </si>
  <si>
    <t>Финансовый результат (+ экономия, - перерасход) за 2016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</si>
</sst>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vertical="center" wrapText="1" shrinkToFi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C1" workbookViewId="0">
      <selection activeCell="E6" sqref="E6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4" t="s">
        <v>62</v>
      </c>
      <c r="B1" s="75"/>
      <c r="C1" s="75"/>
      <c r="D1" s="75"/>
      <c r="E1" s="75"/>
      <c r="F1" s="75"/>
      <c r="G1" s="75"/>
    </row>
    <row r="2" spans="1:7" ht="66" customHeight="1">
      <c r="A2" s="82" t="s">
        <v>64</v>
      </c>
      <c r="B2" s="83"/>
      <c r="C2" s="83"/>
      <c r="D2" s="83"/>
      <c r="E2" s="83"/>
      <c r="F2" s="83"/>
      <c r="G2" s="83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63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9</v>
      </c>
      <c r="D5" s="14" t="s">
        <v>23</v>
      </c>
      <c r="E5" s="15">
        <v>3827.8</v>
      </c>
      <c r="F5" s="10"/>
      <c r="G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65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6" t="s">
        <v>26</v>
      </c>
      <c r="B9" s="76" t="s">
        <v>1</v>
      </c>
      <c r="C9" s="77"/>
      <c r="D9" s="78"/>
      <c r="E9" s="17" t="s">
        <v>27</v>
      </c>
      <c r="F9" s="17" t="s">
        <v>58</v>
      </c>
      <c r="G9" s="33" t="s">
        <v>59</v>
      </c>
    </row>
    <row r="10" spans="1:7" ht="15.75">
      <c r="A10" s="18">
        <v>1</v>
      </c>
      <c r="B10" s="79">
        <v>2</v>
      </c>
      <c r="C10" s="80"/>
      <c r="D10" s="81"/>
      <c r="E10" s="32">
        <v>3</v>
      </c>
      <c r="F10" s="31">
        <v>4</v>
      </c>
      <c r="G10" s="34" t="s">
        <v>60</v>
      </c>
    </row>
    <row r="11" spans="1:7" ht="15.75">
      <c r="A11" s="18" t="s">
        <v>28</v>
      </c>
      <c r="B11" s="79" t="s">
        <v>29</v>
      </c>
      <c r="C11" s="80"/>
      <c r="D11" s="80"/>
      <c r="E11" s="81"/>
      <c r="F11" s="19"/>
      <c r="G11" s="20"/>
    </row>
    <row r="12" spans="1:7" ht="15.75">
      <c r="A12" s="21"/>
      <c r="B12" s="70" t="s">
        <v>43</v>
      </c>
      <c r="C12" s="71"/>
      <c r="D12" s="71"/>
      <c r="E12" s="72"/>
      <c r="F12" s="19">
        <v>8.0399999999999991</v>
      </c>
      <c r="G12" s="39">
        <v>449441.95</v>
      </c>
    </row>
    <row r="13" spans="1:7" ht="15.75">
      <c r="A13" s="21"/>
      <c r="B13" s="70" t="s">
        <v>44</v>
      </c>
      <c r="C13" s="71"/>
      <c r="D13" s="71"/>
      <c r="E13" s="72"/>
      <c r="F13" s="37">
        <v>10</v>
      </c>
      <c r="G13" s="39">
        <v>189180.56</v>
      </c>
    </row>
    <row r="14" spans="1:7" ht="15.75">
      <c r="A14" s="21"/>
      <c r="B14" s="70" t="s">
        <v>68</v>
      </c>
      <c r="C14" s="71"/>
      <c r="D14" s="71"/>
      <c r="E14" s="73"/>
      <c r="F14" s="42">
        <v>2.58</v>
      </c>
      <c r="G14" s="43">
        <v>94325.17</v>
      </c>
    </row>
    <row r="15" spans="1:7" ht="15.75">
      <c r="A15" s="21"/>
      <c r="B15" s="60" t="s">
        <v>36</v>
      </c>
      <c r="C15" s="61"/>
      <c r="D15" s="61"/>
      <c r="E15" s="62"/>
      <c r="F15" s="19"/>
      <c r="G15" s="40">
        <f>SUM(G12:G14)</f>
        <v>732947.68</v>
      </c>
    </row>
    <row r="16" spans="1:7" ht="15.75">
      <c r="A16" s="21"/>
      <c r="B16" s="70" t="s">
        <v>40</v>
      </c>
      <c r="C16" s="71"/>
      <c r="D16" s="71"/>
      <c r="E16" s="72"/>
      <c r="F16" s="19"/>
      <c r="G16" s="41">
        <v>0</v>
      </c>
    </row>
    <row r="17" spans="1:7" ht="15.75">
      <c r="A17" s="21"/>
      <c r="B17" s="70" t="s">
        <v>41</v>
      </c>
      <c r="C17" s="71"/>
      <c r="D17" s="71"/>
      <c r="E17" s="72"/>
      <c r="F17" s="19"/>
      <c r="G17" s="41">
        <v>0</v>
      </c>
    </row>
    <row r="18" spans="1:7" ht="15.75">
      <c r="A18" s="21"/>
      <c r="B18" s="60" t="s">
        <v>42</v>
      </c>
      <c r="C18" s="61"/>
      <c r="D18" s="61"/>
      <c r="E18" s="62"/>
      <c r="F18" s="19"/>
      <c r="G18" s="40">
        <f>G15+G16+G17</f>
        <v>732947.68</v>
      </c>
    </row>
    <row r="19" spans="1:7" ht="15.75">
      <c r="A19" s="21"/>
      <c r="B19" s="60"/>
      <c r="C19" s="61"/>
      <c r="D19" s="61"/>
      <c r="E19" s="62"/>
      <c r="F19" s="19"/>
      <c r="G19" s="20"/>
    </row>
    <row r="20" spans="1:7" ht="18.75">
      <c r="A20" s="18" t="s">
        <v>30</v>
      </c>
      <c r="B20" s="54" t="s">
        <v>31</v>
      </c>
      <c r="C20" s="55"/>
      <c r="D20" s="55"/>
      <c r="E20" s="56"/>
      <c r="F20" s="19"/>
      <c r="G20" s="20"/>
    </row>
    <row r="21" spans="1:7" ht="114.75">
      <c r="A21" s="18" t="s">
        <v>3</v>
      </c>
      <c r="B21" s="57" t="s">
        <v>39</v>
      </c>
      <c r="C21" s="58"/>
      <c r="D21" s="59"/>
      <c r="E21" s="22" t="s">
        <v>32</v>
      </c>
      <c r="F21" s="19">
        <v>7.21</v>
      </c>
      <c r="G21" s="25">
        <f>ROUND(($E$5*F21*9),2)</f>
        <v>248385.94</v>
      </c>
    </row>
    <row r="22" spans="1:7" ht="15.75">
      <c r="A22" s="18" t="s">
        <v>2</v>
      </c>
      <c r="B22" s="60" t="s">
        <v>33</v>
      </c>
      <c r="C22" s="61"/>
      <c r="D22" s="62"/>
      <c r="E22" s="23" t="s">
        <v>34</v>
      </c>
      <c r="F22" s="32">
        <v>0.83</v>
      </c>
      <c r="G22" s="25">
        <v>0</v>
      </c>
    </row>
    <row r="23" spans="1:7" ht="15.75">
      <c r="A23" s="18" t="s">
        <v>4</v>
      </c>
      <c r="B23" s="60" t="s">
        <v>35</v>
      </c>
      <c r="C23" s="61"/>
      <c r="D23" s="61"/>
      <c r="E23" s="62"/>
      <c r="F23" s="32">
        <f>SUM(F21:F22)</f>
        <v>8.0399999999999991</v>
      </c>
      <c r="G23" s="25">
        <f>SUM(G21:G22)</f>
        <v>248385.94</v>
      </c>
    </row>
    <row r="24" spans="1:7" ht="16.5" thickBot="1">
      <c r="A24" s="26" t="s">
        <v>37</v>
      </c>
      <c r="B24" s="63" t="s">
        <v>38</v>
      </c>
      <c r="C24" s="64"/>
      <c r="D24" s="65"/>
      <c r="E24" s="27" t="s">
        <v>34</v>
      </c>
      <c r="F24" s="38">
        <f>F13</f>
        <v>10</v>
      </c>
      <c r="G24" s="25">
        <v>325549.73</v>
      </c>
    </row>
    <row r="25" spans="1:7" ht="16.5" thickBot="1">
      <c r="A25" s="26" t="s">
        <v>53</v>
      </c>
      <c r="B25" s="63" t="s">
        <v>54</v>
      </c>
      <c r="C25" s="64"/>
      <c r="D25" s="65"/>
      <c r="E25" s="23" t="s">
        <v>34</v>
      </c>
      <c r="F25" s="35">
        <v>2.58</v>
      </c>
      <c r="G25" s="25">
        <f>ROUND(($E$5*F25*9),2)</f>
        <v>88881.52</v>
      </c>
    </row>
    <row r="26" spans="1:7" ht="15.75">
      <c r="A26" s="21"/>
      <c r="B26" s="60" t="s">
        <v>35</v>
      </c>
      <c r="C26" s="61"/>
      <c r="D26" s="61"/>
      <c r="E26" s="62"/>
      <c r="F26" s="19"/>
      <c r="G26" s="25">
        <f>SUM(G23:G25)</f>
        <v>662817.18999999994</v>
      </c>
    </row>
    <row r="27" spans="1:7" ht="30.75" customHeight="1" thickBot="1">
      <c r="A27" s="51" t="s">
        <v>61</v>
      </c>
      <c r="B27" s="52"/>
      <c r="C27" s="52"/>
      <c r="D27" s="52"/>
      <c r="E27" s="53"/>
      <c r="F27" s="29"/>
      <c r="G27" s="28">
        <f>G18-G26</f>
        <v>70130.490000000107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66"/>
      <c r="B31" s="67"/>
      <c r="C31" s="67"/>
      <c r="D31" s="67"/>
      <c r="E31" s="67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68" t="s">
        <v>56</v>
      </c>
      <c r="C33" s="68"/>
      <c r="D33" s="68"/>
      <c r="E33" s="68"/>
      <c r="F33" s="68"/>
      <c r="G33" s="24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6" t="s">
        <v>57</v>
      </c>
      <c r="C36" s="10"/>
      <c r="D36" s="10"/>
      <c r="E36" s="10"/>
      <c r="F36" s="10"/>
      <c r="G36" s="10"/>
    </row>
    <row r="37" spans="1:7" ht="15.75">
      <c r="A37" s="10"/>
      <c r="B37" s="69" t="s">
        <v>65</v>
      </c>
      <c r="C37" s="69"/>
      <c r="D37" s="69"/>
      <c r="E37" s="69"/>
      <c r="F37" s="69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B15:E15"/>
    <mergeCell ref="B16:E16"/>
    <mergeCell ref="A1:G1"/>
    <mergeCell ref="B9:D9"/>
    <mergeCell ref="B10:D10"/>
    <mergeCell ref="B11:E11"/>
    <mergeCell ref="B12:E12"/>
    <mergeCell ref="A2:G2"/>
    <mergeCell ref="A31:E31"/>
    <mergeCell ref="B33:F33"/>
    <mergeCell ref="B37:F37"/>
    <mergeCell ref="B13:E13"/>
    <mergeCell ref="B17:E17"/>
    <mergeCell ref="B18:E18"/>
    <mergeCell ref="B26:E26"/>
    <mergeCell ref="B19:E19"/>
    <mergeCell ref="B14:E14"/>
    <mergeCell ref="B25:D25"/>
    <mergeCell ref="A27:E27"/>
    <mergeCell ref="B20:E20"/>
    <mergeCell ref="B21:D21"/>
    <mergeCell ref="B22:D22"/>
    <mergeCell ref="B23:E23"/>
    <mergeCell ref="B24:D2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opLeftCell="C1" workbookViewId="0">
      <selection activeCell="E6" sqref="E6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4" t="s">
        <v>66</v>
      </c>
      <c r="B1" s="75"/>
      <c r="C1" s="75"/>
      <c r="D1" s="75"/>
      <c r="E1" s="75"/>
      <c r="F1" s="75"/>
      <c r="G1" s="75"/>
    </row>
    <row r="2" spans="1:7" ht="66" customHeight="1">
      <c r="A2" s="82" t="s">
        <v>67</v>
      </c>
      <c r="B2" s="83"/>
      <c r="C2" s="83"/>
      <c r="D2" s="83"/>
      <c r="E2" s="83"/>
      <c r="F2" s="83"/>
      <c r="G2" s="83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63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9</v>
      </c>
      <c r="D5" s="14" t="s">
        <v>23</v>
      </c>
      <c r="E5" s="15">
        <v>3827.8</v>
      </c>
      <c r="F5" s="10"/>
      <c r="G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65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6" t="s">
        <v>26</v>
      </c>
      <c r="B9" s="76" t="s">
        <v>1</v>
      </c>
      <c r="C9" s="77"/>
      <c r="D9" s="78"/>
      <c r="E9" s="17" t="s">
        <v>27</v>
      </c>
      <c r="F9" s="17" t="s">
        <v>50</v>
      </c>
      <c r="G9" s="33" t="s">
        <v>51</v>
      </c>
    </row>
    <row r="10" spans="1:7" ht="25.5">
      <c r="A10" s="18">
        <v>1</v>
      </c>
      <c r="B10" s="79">
        <v>2</v>
      </c>
      <c r="C10" s="80"/>
      <c r="D10" s="81"/>
      <c r="E10" s="32">
        <v>3</v>
      </c>
      <c r="F10" s="31">
        <v>4</v>
      </c>
      <c r="G10" s="34" t="s">
        <v>52</v>
      </c>
    </row>
    <row r="11" spans="1:7" ht="15.75">
      <c r="A11" s="18" t="s">
        <v>28</v>
      </c>
      <c r="B11" s="79" t="s">
        <v>29</v>
      </c>
      <c r="C11" s="80"/>
      <c r="D11" s="80"/>
      <c r="E11" s="81"/>
      <c r="F11" s="19"/>
      <c r="G11" s="20"/>
    </row>
    <row r="12" spans="1:7" ht="15.75">
      <c r="A12" s="21"/>
      <c r="B12" s="70" t="s">
        <v>43</v>
      </c>
      <c r="C12" s="71"/>
      <c r="D12" s="71"/>
      <c r="E12" s="72"/>
      <c r="F12" s="19">
        <v>8.0399999999999991</v>
      </c>
      <c r="G12" s="39">
        <v>475071.18</v>
      </c>
    </row>
    <row r="13" spans="1:7" ht="15.75">
      <c r="A13" s="21"/>
      <c r="B13" s="70" t="s">
        <v>44</v>
      </c>
      <c r="C13" s="71"/>
      <c r="D13" s="71"/>
      <c r="E13" s="72"/>
      <c r="F13" s="37">
        <v>10</v>
      </c>
      <c r="G13" s="39">
        <v>330816.34999999998</v>
      </c>
    </row>
    <row r="14" spans="1:7" ht="15.75">
      <c r="A14" s="21"/>
      <c r="B14" s="70" t="s">
        <v>68</v>
      </c>
      <c r="C14" s="71"/>
      <c r="D14" s="71"/>
      <c r="E14" s="73"/>
      <c r="F14" s="42">
        <v>2.58</v>
      </c>
      <c r="G14" s="43">
        <v>99028.02</v>
      </c>
    </row>
    <row r="15" spans="1:7" ht="15.75">
      <c r="A15" s="21"/>
      <c r="B15" s="60" t="s">
        <v>36</v>
      </c>
      <c r="C15" s="61"/>
      <c r="D15" s="61"/>
      <c r="E15" s="62"/>
      <c r="F15" s="19"/>
      <c r="G15" s="40">
        <f>SUM(G12:G14)</f>
        <v>904915.55</v>
      </c>
    </row>
    <row r="16" spans="1:7" ht="15.75">
      <c r="A16" s="21"/>
      <c r="B16" s="70" t="s">
        <v>40</v>
      </c>
      <c r="C16" s="71"/>
      <c r="D16" s="71"/>
      <c r="E16" s="72"/>
      <c r="F16" s="19"/>
      <c r="G16" s="41">
        <v>0</v>
      </c>
    </row>
    <row r="17" spans="1:7" ht="15.75">
      <c r="A17" s="21"/>
      <c r="B17" s="70" t="s">
        <v>41</v>
      </c>
      <c r="C17" s="71"/>
      <c r="D17" s="71"/>
      <c r="E17" s="72"/>
      <c r="F17" s="19"/>
      <c r="G17" s="41">
        <v>0</v>
      </c>
    </row>
    <row r="18" spans="1:7" ht="15.75">
      <c r="A18" s="21"/>
      <c r="B18" s="60" t="s">
        <v>42</v>
      </c>
      <c r="C18" s="61"/>
      <c r="D18" s="61"/>
      <c r="E18" s="62"/>
      <c r="F18" s="19"/>
      <c r="G18" s="40">
        <f>G15+G16+G17</f>
        <v>904915.55</v>
      </c>
    </row>
    <row r="19" spans="1:7" ht="15.75">
      <c r="A19" s="21"/>
      <c r="B19" s="60"/>
      <c r="C19" s="61"/>
      <c r="D19" s="61"/>
      <c r="E19" s="62"/>
      <c r="F19" s="19"/>
      <c r="G19" s="20"/>
    </row>
    <row r="20" spans="1:7" ht="18.75">
      <c r="A20" s="18" t="s">
        <v>30</v>
      </c>
      <c r="B20" s="54" t="s">
        <v>31</v>
      </c>
      <c r="C20" s="55"/>
      <c r="D20" s="55"/>
      <c r="E20" s="56"/>
      <c r="F20" s="19"/>
      <c r="G20" s="20"/>
    </row>
    <row r="21" spans="1:7" ht="114.75">
      <c r="A21" s="18" t="s">
        <v>3</v>
      </c>
      <c r="B21" s="57" t="s">
        <v>39</v>
      </c>
      <c r="C21" s="58"/>
      <c r="D21" s="59"/>
      <c r="E21" s="22" t="s">
        <v>32</v>
      </c>
      <c r="F21" s="19">
        <v>7.21</v>
      </c>
      <c r="G21" s="25">
        <f>ROUND(($E$5*F21*12),3)</f>
        <v>331181.25599999999</v>
      </c>
    </row>
    <row r="22" spans="1:7" ht="15.75">
      <c r="A22" s="18" t="s">
        <v>2</v>
      </c>
      <c r="B22" s="60" t="s">
        <v>33</v>
      </c>
      <c r="C22" s="61"/>
      <c r="D22" s="62"/>
      <c r="E22" s="23" t="s">
        <v>34</v>
      </c>
      <c r="F22" s="32">
        <v>0.83</v>
      </c>
      <c r="G22" s="25">
        <v>0</v>
      </c>
    </row>
    <row r="23" spans="1:7" ht="15.75">
      <c r="A23" s="18" t="s">
        <v>4</v>
      </c>
      <c r="B23" s="60" t="s">
        <v>35</v>
      </c>
      <c r="C23" s="61"/>
      <c r="D23" s="61"/>
      <c r="E23" s="62"/>
      <c r="F23" s="32">
        <f>SUM(F21:F22)</f>
        <v>8.0399999999999991</v>
      </c>
      <c r="G23" s="25">
        <f>SUM(G21:G22)</f>
        <v>331181.25599999999</v>
      </c>
    </row>
    <row r="24" spans="1:7" ht="16.5" thickBot="1">
      <c r="A24" s="26" t="s">
        <v>37</v>
      </c>
      <c r="B24" s="63" t="s">
        <v>38</v>
      </c>
      <c r="C24" s="64"/>
      <c r="D24" s="65"/>
      <c r="E24" s="27" t="s">
        <v>34</v>
      </c>
      <c r="F24" s="38">
        <f>F13</f>
        <v>10</v>
      </c>
      <c r="G24" s="25">
        <v>139573.68</v>
      </c>
    </row>
    <row r="25" spans="1:7" ht="16.5" thickBot="1">
      <c r="A25" s="26" t="s">
        <v>53</v>
      </c>
      <c r="B25" s="63" t="s">
        <v>54</v>
      </c>
      <c r="C25" s="64"/>
      <c r="D25" s="65"/>
      <c r="E25" s="23" t="s">
        <v>34</v>
      </c>
      <c r="F25" s="35">
        <v>2.58</v>
      </c>
      <c r="G25" s="25">
        <f>ROUND(($E$5*F25*12),2)</f>
        <v>118508.69</v>
      </c>
    </row>
    <row r="26" spans="1:7" ht="15.75">
      <c r="A26" s="21"/>
      <c r="B26" s="60" t="s">
        <v>35</v>
      </c>
      <c r="C26" s="61"/>
      <c r="D26" s="61"/>
      <c r="E26" s="62"/>
      <c r="F26" s="19"/>
      <c r="G26" s="25">
        <f>SUM(G23:G25)</f>
        <v>589263.62599999993</v>
      </c>
    </row>
    <row r="27" spans="1:7" ht="30.75" customHeight="1" thickBot="1">
      <c r="A27" s="51" t="s">
        <v>55</v>
      </c>
      <c r="B27" s="52"/>
      <c r="C27" s="52"/>
      <c r="D27" s="52"/>
      <c r="E27" s="53"/>
      <c r="F27" s="29"/>
      <c r="G27" s="28">
        <f>G18-G26</f>
        <v>315651.92400000012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66"/>
      <c r="B31" s="67"/>
      <c r="C31" s="67"/>
      <c r="D31" s="67"/>
      <c r="E31" s="67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68" t="s">
        <v>56</v>
      </c>
      <c r="C33" s="68"/>
      <c r="D33" s="68"/>
      <c r="E33" s="68"/>
      <c r="F33" s="68"/>
      <c r="G33" s="24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6" t="s">
        <v>57</v>
      </c>
      <c r="C36" s="10"/>
      <c r="D36" s="10"/>
      <c r="E36" s="10"/>
      <c r="F36" s="10"/>
      <c r="G36" s="10"/>
    </row>
    <row r="37" spans="1:7" ht="15.75">
      <c r="A37" s="10"/>
      <c r="B37" s="69" t="s">
        <v>65</v>
      </c>
      <c r="C37" s="69"/>
      <c r="D37" s="69"/>
      <c r="E37" s="69"/>
      <c r="F37" s="69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B23:E23"/>
    <mergeCell ref="B24:D24"/>
    <mergeCell ref="B26:E26"/>
    <mergeCell ref="B25:D25"/>
    <mergeCell ref="A27:E27"/>
    <mergeCell ref="B22:D22"/>
    <mergeCell ref="B13:E13"/>
    <mergeCell ref="B19:E19"/>
    <mergeCell ref="B12:E12"/>
    <mergeCell ref="B37:F37"/>
    <mergeCell ref="B20:E20"/>
    <mergeCell ref="B15:E15"/>
    <mergeCell ref="B16:E16"/>
    <mergeCell ref="B33:F33"/>
    <mergeCell ref="B21:D21"/>
    <mergeCell ref="B17:E17"/>
    <mergeCell ref="B18:E18"/>
    <mergeCell ref="B14:E14"/>
    <mergeCell ref="A31:E31"/>
    <mergeCell ref="A1:G1"/>
    <mergeCell ref="B9:D9"/>
    <mergeCell ref="B10:D10"/>
    <mergeCell ref="B11:E11"/>
    <mergeCell ref="A2:G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H12" sqref="H12:H13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4.42578125" customWidth="1"/>
    <col min="7" max="7" width="14.7109375" customWidth="1"/>
    <col min="8" max="8" width="19" customWidth="1"/>
  </cols>
  <sheetData>
    <row r="1" spans="1:8" ht="105" customHeight="1">
      <c r="A1" s="74" t="s">
        <v>69</v>
      </c>
      <c r="B1" s="74"/>
      <c r="C1" s="74"/>
      <c r="D1" s="74"/>
      <c r="E1" s="74"/>
      <c r="F1" s="74"/>
      <c r="G1" s="74"/>
      <c r="H1" s="74"/>
    </row>
    <row r="2" spans="1:8" ht="66" customHeight="1">
      <c r="A2" s="84" t="s">
        <v>70</v>
      </c>
      <c r="B2" s="84"/>
      <c r="C2" s="84"/>
      <c r="D2" s="84"/>
      <c r="E2" s="84"/>
      <c r="F2" s="84"/>
      <c r="G2" s="84"/>
      <c r="H2" s="84"/>
    </row>
    <row r="3" spans="1:8" ht="15.75">
      <c r="A3" s="10"/>
      <c r="B3" s="10"/>
      <c r="C3" s="10"/>
      <c r="D3" s="10"/>
      <c r="E3" s="10"/>
      <c r="F3" s="10"/>
      <c r="G3" s="10"/>
    </row>
    <row r="4" spans="1:8" ht="18.75">
      <c r="A4" s="11" t="s">
        <v>0</v>
      </c>
      <c r="B4" s="11" t="s">
        <v>63</v>
      </c>
      <c r="C4" s="10"/>
      <c r="D4" s="10"/>
      <c r="E4" s="10"/>
      <c r="F4" s="10"/>
      <c r="G4" s="10"/>
    </row>
    <row r="5" spans="1:8" ht="31.5">
      <c r="A5" s="10"/>
      <c r="B5" s="12" t="s">
        <v>22</v>
      </c>
      <c r="C5" s="13">
        <v>9</v>
      </c>
      <c r="D5" s="14" t="s">
        <v>23</v>
      </c>
      <c r="E5" s="15">
        <v>3827.8</v>
      </c>
      <c r="F5" s="10"/>
      <c r="G5" s="10"/>
    </row>
    <row r="6" spans="1:8" ht="15.75">
      <c r="A6" s="10"/>
      <c r="B6" s="12" t="s">
        <v>24</v>
      </c>
      <c r="C6" s="13">
        <v>2</v>
      </c>
      <c r="D6" s="13" t="s">
        <v>25</v>
      </c>
      <c r="E6" s="13">
        <v>65</v>
      </c>
      <c r="F6" s="10"/>
      <c r="G6" s="10"/>
    </row>
    <row r="7" spans="1:8" ht="15.75">
      <c r="A7" s="10"/>
      <c r="B7" s="10"/>
      <c r="C7" s="10"/>
      <c r="D7" s="10"/>
      <c r="E7" s="10"/>
      <c r="F7" s="10"/>
      <c r="G7" s="10"/>
    </row>
    <row r="8" spans="1:8" ht="16.5" thickBot="1">
      <c r="A8" s="10"/>
      <c r="B8" s="10"/>
      <c r="C8" s="10"/>
      <c r="D8" s="10"/>
      <c r="E8" s="10"/>
      <c r="F8" s="10"/>
      <c r="G8" s="10"/>
    </row>
    <row r="9" spans="1:8" ht="63">
      <c r="A9" s="16" t="s">
        <v>26</v>
      </c>
      <c r="B9" s="76" t="s">
        <v>1</v>
      </c>
      <c r="C9" s="77"/>
      <c r="D9" s="78"/>
      <c r="E9" s="17" t="s">
        <v>27</v>
      </c>
      <c r="F9" s="17" t="s">
        <v>71</v>
      </c>
      <c r="G9" s="17" t="s">
        <v>88</v>
      </c>
      <c r="H9" s="33" t="s">
        <v>72</v>
      </c>
    </row>
    <row r="10" spans="1:8" ht="38.25">
      <c r="A10" s="18">
        <v>1</v>
      </c>
      <c r="B10" s="79">
        <v>2</v>
      </c>
      <c r="C10" s="80"/>
      <c r="D10" s="81"/>
      <c r="E10" s="32">
        <v>3</v>
      </c>
      <c r="F10" s="31">
        <v>4</v>
      </c>
      <c r="G10" s="31">
        <v>5</v>
      </c>
      <c r="H10" s="34" t="s">
        <v>73</v>
      </c>
    </row>
    <row r="11" spans="1:8" ht="15.75">
      <c r="A11" s="18" t="s">
        <v>28</v>
      </c>
      <c r="B11" s="79" t="s">
        <v>29</v>
      </c>
      <c r="C11" s="80"/>
      <c r="D11" s="80"/>
      <c r="E11" s="81"/>
      <c r="F11" s="19"/>
      <c r="G11" s="19"/>
      <c r="H11" s="20"/>
    </row>
    <row r="12" spans="1:8" ht="15.75">
      <c r="A12" s="21"/>
      <c r="B12" s="70" t="s">
        <v>43</v>
      </c>
      <c r="C12" s="71"/>
      <c r="D12" s="71"/>
      <c r="E12" s="72"/>
      <c r="F12" s="19">
        <v>8.0399999999999991</v>
      </c>
      <c r="G12" s="19">
        <v>8.39</v>
      </c>
      <c r="H12" s="39">
        <v>327088.46000000002</v>
      </c>
    </row>
    <row r="13" spans="1:8" ht="15.75">
      <c r="A13" s="21"/>
      <c r="B13" s="70" t="s">
        <v>68</v>
      </c>
      <c r="C13" s="71"/>
      <c r="D13" s="71"/>
      <c r="E13" s="73"/>
      <c r="F13" s="42">
        <v>2.58</v>
      </c>
      <c r="G13" s="42">
        <v>2.73</v>
      </c>
      <c r="H13" s="39">
        <v>168661.82</v>
      </c>
    </row>
    <row r="14" spans="1:8" ht="15.75">
      <c r="A14" s="21"/>
      <c r="B14" s="60" t="s">
        <v>36</v>
      </c>
      <c r="C14" s="61"/>
      <c r="D14" s="61"/>
      <c r="E14" s="62"/>
      <c r="F14" s="19"/>
      <c r="G14" s="19"/>
      <c r="H14" s="40">
        <f>SUM(H12:H13)</f>
        <v>495750.28</v>
      </c>
    </row>
    <row r="15" spans="1:8" ht="15.75">
      <c r="A15" s="21"/>
      <c r="B15" s="70" t="s">
        <v>40</v>
      </c>
      <c r="C15" s="71"/>
      <c r="D15" s="71"/>
      <c r="E15" s="72"/>
      <c r="F15" s="19"/>
      <c r="G15" s="19"/>
      <c r="H15" s="41">
        <v>0</v>
      </c>
    </row>
    <row r="16" spans="1:8" ht="15.75">
      <c r="A16" s="21"/>
      <c r="B16" s="70" t="s">
        <v>41</v>
      </c>
      <c r="C16" s="71"/>
      <c r="D16" s="71"/>
      <c r="E16" s="72"/>
      <c r="F16" s="19"/>
      <c r="G16" s="19"/>
      <c r="H16" s="41">
        <v>0</v>
      </c>
    </row>
    <row r="17" spans="1:8" ht="15.75">
      <c r="A17" s="21"/>
      <c r="B17" s="60" t="s">
        <v>42</v>
      </c>
      <c r="C17" s="61"/>
      <c r="D17" s="61"/>
      <c r="E17" s="62"/>
      <c r="F17" s="19"/>
      <c r="G17" s="19"/>
      <c r="H17" s="40">
        <f>H14+H15+H16</f>
        <v>495750.28</v>
      </c>
    </row>
    <row r="18" spans="1:8" ht="15.75">
      <c r="A18" s="21"/>
      <c r="B18" s="60"/>
      <c r="C18" s="61"/>
      <c r="D18" s="61"/>
      <c r="E18" s="62"/>
      <c r="F18" s="19"/>
      <c r="G18" s="19"/>
      <c r="H18" s="20"/>
    </row>
    <row r="19" spans="1:8" ht="18.75">
      <c r="A19" s="18" t="s">
        <v>30</v>
      </c>
      <c r="B19" s="54" t="s">
        <v>31</v>
      </c>
      <c r="C19" s="55"/>
      <c r="D19" s="55"/>
      <c r="E19" s="56"/>
      <c r="F19" s="19"/>
      <c r="G19" s="19"/>
      <c r="H19" s="20"/>
    </row>
    <row r="20" spans="1:8" ht="114.75">
      <c r="A20" s="18" t="s">
        <v>3</v>
      </c>
      <c r="B20" s="57" t="s">
        <v>39</v>
      </c>
      <c r="C20" s="58"/>
      <c r="D20" s="59"/>
      <c r="E20" s="22" t="s">
        <v>32</v>
      </c>
      <c r="F20" s="19">
        <v>7.21</v>
      </c>
      <c r="G20" s="19">
        <v>7.52</v>
      </c>
      <c r="H20" s="39">
        <f>(($E$5*F20*2)+($E$5*G20*10))</f>
        <v>343047.43599999999</v>
      </c>
    </row>
    <row r="21" spans="1:8" ht="15.75">
      <c r="A21" s="18" t="s">
        <v>2</v>
      </c>
      <c r="B21" s="60" t="s">
        <v>33</v>
      </c>
      <c r="C21" s="61"/>
      <c r="D21" s="62"/>
      <c r="E21" s="23" t="s">
        <v>34</v>
      </c>
      <c r="F21" s="32">
        <v>0.83</v>
      </c>
      <c r="G21" s="32">
        <v>0.87</v>
      </c>
      <c r="H21" s="25">
        <v>326538.59999999998</v>
      </c>
    </row>
    <row r="22" spans="1:8" ht="15.75">
      <c r="A22" s="18" t="s">
        <v>4</v>
      </c>
      <c r="B22" s="60" t="s">
        <v>35</v>
      </c>
      <c r="C22" s="61"/>
      <c r="D22" s="61"/>
      <c r="E22" s="62"/>
      <c r="F22" s="32">
        <f>SUM(F20:F21)</f>
        <v>8.0399999999999991</v>
      </c>
      <c r="G22" s="32">
        <f>SUM(G20:G21)</f>
        <v>8.3899999999999988</v>
      </c>
      <c r="H22" s="25">
        <f>SUM(H20:H21)</f>
        <v>669586.03599999996</v>
      </c>
    </row>
    <row r="23" spans="1:8" ht="16.5" thickBot="1">
      <c r="A23" s="26" t="s">
        <v>53</v>
      </c>
      <c r="B23" s="63" t="s">
        <v>54</v>
      </c>
      <c r="C23" s="64"/>
      <c r="D23" s="65"/>
      <c r="E23" s="23" t="s">
        <v>34</v>
      </c>
      <c r="F23" s="35">
        <v>2.58</v>
      </c>
      <c r="G23" s="35">
        <v>2.73</v>
      </c>
      <c r="H23" s="39">
        <f>(($E$5*F23*2)+($E$5*G23*10))</f>
        <v>124250.38800000001</v>
      </c>
    </row>
    <row r="24" spans="1:8" ht="15.75">
      <c r="A24" s="21"/>
      <c r="B24" s="60" t="s">
        <v>35</v>
      </c>
      <c r="C24" s="61"/>
      <c r="D24" s="61"/>
      <c r="E24" s="62"/>
      <c r="F24" s="19"/>
      <c r="G24" s="19"/>
      <c r="H24" s="25">
        <f>SUM(H22:H23)</f>
        <v>793836.424</v>
      </c>
    </row>
    <row r="25" spans="1:8" ht="16.5" thickBot="1">
      <c r="A25" s="51" t="s">
        <v>74</v>
      </c>
      <c r="B25" s="52"/>
      <c r="C25" s="52"/>
      <c r="D25" s="52"/>
      <c r="E25" s="53"/>
      <c r="F25" s="29"/>
      <c r="G25" s="29"/>
      <c r="H25" s="28">
        <f>H17-H24</f>
        <v>-298086.14399999997</v>
      </c>
    </row>
    <row r="26" spans="1:8" ht="15.75">
      <c r="A26" s="10"/>
      <c r="B26" s="10"/>
      <c r="C26" s="10"/>
      <c r="D26" s="10"/>
      <c r="E26" s="10"/>
      <c r="F26" s="10"/>
      <c r="G26" s="10"/>
    </row>
    <row r="27" spans="1:8" ht="16.5">
      <c r="A27" s="30" t="s">
        <v>45</v>
      </c>
      <c r="B27" s="10"/>
      <c r="C27" s="10"/>
      <c r="D27" s="10"/>
      <c r="E27" s="10"/>
      <c r="F27" s="10"/>
      <c r="G27" s="10"/>
    </row>
    <row r="28" spans="1:8" ht="17.25" thickBot="1">
      <c r="A28" s="30" t="s">
        <v>46</v>
      </c>
      <c r="B28" s="10"/>
      <c r="C28" s="10"/>
      <c r="D28" s="10"/>
      <c r="E28" s="10"/>
      <c r="F28" s="10"/>
      <c r="G28" s="10"/>
    </row>
    <row r="29" spans="1:8" ht="15.75">
      <c r="A29" s="66"/>
      <c r="B29" s="67"/>
      <c r="C29" s="67"/>
      <c r="D29" s="67"/>
      <c r="E29" s="67"/>
      <c r="F29" s="10"/>
      <c r="G29" s="10"/>
    </row>
    <row r="30" spans="1:8" ht="15.75">
      <c r="A30" s="10"/>
      <c r="B30" s="10"/>
      <c r="C30" s="10"/>
      <c r="D30" s="10"/>
      <c r="E30" s="10"/>
      <c r="F30" s="10"/>
      <c r="G30" s="10"/>
    </row>
    <row r="31" spans="1:8" ht="18.75">
      <c r="A31" s="10"/>
      <c r="B31" s="68" t="s">
        <v>56</v>
      </c>
      <c r="C31" s="68"/>
      <c r="D31" s="68"/>
      <c r="E31" s="68"/>
      <c r="F31" s="68"/>
      <c r="G31" s="24"/>
    </row>
    <row r="32" spans="1:8" ht="15.75">
      <c r="A32" s="10"/>
      <c r="B32" s="10"/>
      <c r="C32" s="10"/>
      <c r="D32" s="10"/>
      <c r="E32" s="10"/>
      <c r="F32" s="10"/>
      <c r="G32" s="10"/>
    </row>
    <row r="33" spans="1:7" ht="15.75">
      <c r="A33" s="10"/>
      <c r="B33" s="10"/>
      <c r="C33" s="10"/>
      <c r="D33" s="10"/>
      <c r="E33" s="10"/>
      <c r="F33" s="10"/>
      <c r="G33" s="10"/>
    </row>
    <row r="34" spans="1:7" ht="15.75">
      <c r="A34" s="10"/>
      <c r="B34" s="36" t="s">
        <v>57</v>
      </c>
      <c r="C34" s="10"/>
      <c r="D34" s="10"/>
      <c r="E34" s="10"/>
      <c r="F34" s="10"/>
      <c r="G34" s="10"/>
    </row>
    <row r="35" spans="1:7" ht="15.75">
      <c r="A35" s="10"/>
      <c r="B35" s="69" t="s">
        <v>65</v>
      </c>
      <c r="C35" s="69"/>
      <c r="D35" s="69"/>
      <c r="E35" s="69"/>
      <c r="F35" s="69"/>
      <c r="G35" s="10"/>
    </row>
    <row r="36" spans="1:7" ht="15.75">
      <c r="A36" s="10"/>
      <c r="B36" s="10"/>
      <c r="C36" s="10"/>
      <c r="D36" s="10"/>
      <c r="E36" s="10"/>
      <c r="F36" s="10"/>
      <c r="G36" s="10"/>
    </row>
    <row r="37" spans="1:7" ht="15.75">
      <c r="A37" s="10"/>
      <c r="B37" s="10"/>
      <c r="C37" s="10"/>
      <c r="D37" s="10"/>
      <c r="E37" s="10"/>
      <c r="F37" s="10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</sheetData>
  <mergeCells count="22">
    <mergeCell ref="B20:D20"/>
    <mergeCell ref="B22:E22"/>
    <mergeCell ref="B14:E14"/>
    <mergeCell ref="B15:E15"/>
    <mergeCell ref="B19:E19"/>
    <mergeCell ref="B21:D21"/>
    <mergeCell ref="B16:E16"/>
    <mergeCell ref="B17:E17"/>
    <mergeCell ref="B31:F31"/>
    <mergeCell ref="B35:F35"/>
    <mergeCell ref="A25:E25"/>
    <mergeCell ref="B23:D23"/>
    <mergeCell ref="B24:E24"/>
    <mergeCell ref="A29:E29"/>
    <mergeCell ref="A1:H1"/>
    <mergeCell ref="A2:H2"/>
    <mergeCell ref="B18:E18"/>
    <mergeCell ref="B9:D9"/>
    <mergeCell ref="B10:D10"/>
    <mergeCell ref="B11:E11"/>
    <mergeCell ref="B12:E12"/>
    <mergeCell ref="B13:E1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12" sqref="G12:G13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4.7109375" customWidth="1"/>
    <col min="7" max="7" width="19" customWidth="1"/>
  </cols>
  <sheetData>
    <row r="1" spans="1:7" ht="105" customHeight="1">
      <c r="A1" s="74" t="s">
        <v>89</v>
      </c>
      <c r="B1" s="74"/>
      <c r="C1" s="74"/>
      <c r="D1" s="74"/>
      <c r="E1" s="74"/>
      <c r="F1" s="74"/>
      <c r="G1" s="74"/>
    </row>
    <row r="2" spans="1:7" ht="66" customHeight="1">
      <c r="A2" s="84" t="s">
        <v>90</v>
      </c>
      <c r="B2" s="84"/>
      <c r="C2" s="84"/>
      <c r="D2" s="84"/>
      <c r="E2" s="84"/>
      <c r="F2" s="84"/>
      <c r="G2" s="84"/>
    </row>
    <row r="3" spans="1:7" ht="15.75">
      <c r="A3" s="10"/>
      <c r="B3" s="10"/>
      <c r="C3" s="10"/>
      <c r="D3" s="10"/>
      <c r="E3" s="10"/>
      <c r="F3" s="10"/>
    </row>
    <row r="4" spans="1:7" ht="18.75">
      <c r="A4" s="11" t="s">
        <v>0</v>
      </c>
      <c r="B4" s="11" t="s">
        <v>63</v>
      </c>
      <c r="C4" s="10"/>
      <c r="D4" s="10"/>
      <c r="E4" s="10"/>
      <c r="F4" s="10"/>
    </row>
    <row r="5" spans="1:7" ht="31.5">
      <c r="A5" s="10"/>
      <c r="B5" s="12" t="s">
        <v>22</v>
      </c>
      <c r="C5" s="13">
        <v>9</v>
      </c>
      <c r="D5" s="14" t="s">
        <v>23</v>
      </c>
      <c r="E5" s="15">
        <v>3827.8</v>
      </c>
      <c r="F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65</v>
      </c>
      <c r="F6" s="10"/>
    </row>
    <row r="7" spans="1:7" ht="15.75">
      <c r="A7" s="10"/>
      <c r="B7" s="10"/>
      <c r="C7" s="10"/>
      <c r="D7" s="10"/>
      <c r="E7" s="10"/>
      <c r="F7" s="10"/>
    </row>
    <row r="8" spans="1:7" ht="16.5" thickBot="1">
      <c r="A8" s="10"/>
      <c r="B8" s="10"/>
      <c r="C8" s="10"/>
      <c r="D8" s="10"/>
      <c r="E8" s="10"/>
      <c r="F8" s="10"/>
    </row>
    <row r="9" spans="1:7" ht="63">
      <c r="A9" s="16" t="s">
        <v>26</v>
      </c>
      <c r="B9" s="76" t="s">
        <v>1</v>
      </c>
      <c r="C9" s="77"/>
      <c r="D9" s="78"/>
      <c r="E9" s="17" t="s">
        <v>27</v>
      </c>
      <c r="F9" s="17" t="s">
        <v>91</v>
      </c>
      <c r="G9" s="33" t="s">
        <v>92</v>
      </c>
    </row>
    <row r="10" spans="1:7" ht="15.75">
      <c r="A10" s="18">
        <v>1</v>
      </c>
      <c r="B10" s="79">
        <v>2</v>
      </c>
      <c r="C10" s="80"/>
      <c r="D10" s="81"/>
      <c r="E10" s="32">
        <v>3</v>
      </c>
      <c r="F10" s="31">
        <v>4</v>
      </c>
      <c r="G10" s="34" t="s">
        <v>93</v>
      </c>
    </row>
    <row r="11" spans="1:7" ht="15.75">
      <c r="A11" s="18" t="s">
        <v>28</v>
      </c>
      <c r="B11" s="79" t="s">
        <v>29</v>
      </c>
      <c r="C11" s="80"/>
      <c r="D11" s="80"/>
      <c r="E11" s="81"/>
      <c r="F11" s="19"/>
      <c r="G11" s="20"/>
    </row>
    <row r="12" spans="1:7" ht="15.75">
      <c r="A12" s="21"/>
      <c r="B12" s="70" t="s">
        <v>43</v>
      </c>
      <c r="C12" s="71"/>
      <c r="D12" s="71"/>
      <c r="E12" s="72"/>
      <c r="F12" s="19">
        <v>8.39</v>
      </c>
      <c r="G12" s="39">
        <v>327088.46000000002</v>
      </c>
    </row>
    <row r="13" spans="1:7" ht="15.75">
      <c r="A13" s="21"/>
      <c r="B13" s="70" t="s">
        <v>68</v>
      </c>
      <c r="C13" s="71"/>
      <c r="D13" s="71"/>
      <c r="E13" s="73"/>
      <c r="F13" s="42">
        <v>2.73</v>
      </c>
      <c r="G13" s="39">
        <v>105707.86</v>
      </c>
    </row>
    <row r="14" spans="1:7" ht="15.75">
      <c r="A14" s="21"/>
      <c r="B14" s="60" t="s">
        <v>36</v>
      </c>
      <c r="C14" s="61"/>
      <c r="D14" s="61"/>
      <c r="E14" s="62"/>
      <c r="F14" s="19"/>
      <c r="G14" s="40">
        <f>SUM(G12:G13)</f>
        <v>432796.32</v>
      </c>
    </row>
    <row r="15" spans="1:7" ht="15.75">
      <c r="A15" s="21"/>
      <c r="B15" s="70" t="s">
        <v>40</v>
      </c>
      <c r="C15" s="71"/>
      <c r="D15" s="71"/>
      <c r="E15" s="72"/>
      <c r="F15" s="19"/>
      <c r="G15" s="41">
        <v>0</v>
      </c>
    </row>
    <row r="16" spans="1:7" ht="15.75">
      <c r="A16" s="21"/>
      <c r="B16" s="70" t="s">
        <v>41</v>
      </c>
      <c r="C16" s="71"/>
      <c r="D16" s="71"/>
      <c r="E16" s="72"/>
      <c r="F16" s="19"/>
      <c r="G16" s="41">
        <v>0</v>
      </c>
    </row>
    <row r="17" spans="1:7" ht="15.75">
      <c r="A17" s="21"/>
      <c r="B17" s="60" t="s">
        <v>42</v>
      </c>
      <c r="C17" s="61"/>
      <c r="D17" s="61"/>
      <c r="E17" s="62"/>
      <c r="F17" s="19"/>
      <c r="G17" s="40">
        <f>G14+G15+G16</f>
        <v>432796.32</v>
      </c>
    </row>
    <row r="18" spans="1:7" ht="15.75">
      <c r="A18" s="21"/>
      <c r="B18" s="60"/>
      <c r="C18" s="61"/>
      <c r="D18" s="61"/>
      <c r="E18" s="62"/>
      <c r="F18" s="19"/>
      <c r="G18" s="20"/>
    </row>
    <row r="19" spans="1:7" ht="18.75">
      <c r="A19" s="18" t="s">
        <v>30</v>
      </c>
      <c r="B19" s="54" t="s">
        <v>31</v>
      </c>
      <c r="C19" s="55"/>
      <c r="D19" s="55"/>
      <c r="E19" s="56"/>
      <c r="F19" s="19"/>
      <c r="G19" s="20"/>
    </row>
    <row r="20" spans="1:7" ht="114.75">
      <c r="A20" s="18" t="s">
        <v>3</v>
      </c>
      <c r="B20" s="57" t="s">
        <v>39</v>
      </c>
      <c r="C20" s="58"/>
      <c r="D20" s="59"/>
      <c r="E20" s="22" t="s">
        <v>32</v>
      </c>
      <c r="F20" s="19">
        <v>7.52</v>
      </c>
      <c r="G20" s="39">
        <f>$E$5*F20*12</f>
        <v>345420.67200000002</v>
      </c>
    </row>
    <row r="21" spans="1:7" ht="15.75">
      <c r="A21" s="18" t="s">
        <v>2</v>
      </c>
      <c r="B21" s="60" t="s">
        <v>33</v>
      </c>
      <c r="C21" s="61"/>
      <c r="D21" s="62"/>
      <c r="E21" s="23" t="s">
        <v>34</v>
      </c>
      <c r="F21" s="32">
        <v>0.87</v>
      </c>
      <c r="G21" s="25">
        <v>48763.87</v>
      </c>
    </row>
    <row r="22" spans="1:7" ht="15.75">
      <c r="A22" s="18" t="s">
        <v>4</v>
      </c>
      <c r="B22" s="60" t="s">
        <v>35</v>
      </c>
      <c r="C22" s="61"/>
      <c r="D22" s="61"/>
      <c r="E22" s="62"/>
      <c r="F22" s="32">
        <f>SUM(F20:F21)</f>
        <v>8.3899999999999988</v>
      </c>
      <c r="G22" s="25">
        <f>SUM(G20:G21)</f>
        <v>394184.54200000002</v>
      </c>
    </row>
    <row r="23" spans="1:7" ht="16.5" thickBot="1">
      <c r="A23" s="26" t="s">
        <v>53</v>
      </c>
      <c r="B23" s="63" t="s">
        <v>54</v>
      </c>
      <c r="C23" s="64"/>
      <c r="D23" s="65"/>
      <c r="E23" s="23" t="s">
        <v>34</v>
      </c>
      <c r="F23" s="35">
        <v>2.73</v>
      </c>
      <c r="G23" s="39">
        <f>$E$5*F23*12</f>
        <v>125398.728</v>
      </c>
    </row>
    <row r="24" spans="1:7" ht="15.75">
      <c r="A24" s="21"/>
      <c r="B24" s="60" t="s">
        <v>35</v>
      </c>
      <c r="C24" s="61"/>
      <c r="D24" s="61"/>
      <c r="E24" s="62"/>
      <c r="F24" s="19"/>
      <c r="G24" s="25">
        <f>SUM(G22:G23)</f>
        <v>519583.27</v>
      </c>
    </row>
    <row r="25" spans="1:7" ht="16.5" thickBot="1">
      <c r="A25" s="51" t="s">
        <v>94</v>
      </c>
      <c r="B25" s="52"/>
      <c r="C25" s="52"/>
      <c r="D25" s="52"/>
      <c r="E25" s="53"/>
      <c r="F25" s="29"/>
      <c r="G25" s="28">
        <f>G17-G24</f>
        <v>-86786.950000000012</v>
      </c>
    </row>
    <row r="26" spans="1:7" ht="15.75">
      <c r="A26" s="10"/>
      <c r="B26" s="10"/>
      <c r="C26" s="10"/>
      <c r="D26" s="10"/>
      <c r="E26" s="10"/>
      <c r="F26" s="10"/>
    </row>
    <row r="27" spans="1:7" ht="16.5">
      <c r="A27" s="30" t="s">
        <v>45</v>
      </c>
      <c r="B27" s="10"/>
      <c r="C27" s="10"/>
      <c r="D27" s="10"/>
      <c r="E27" s="10"/>
      <c r="F27" s="10"/>
    </row>
    <row r="28" spans="1:7" ht="17.25" thickBot="1">
      <c r="A28" s="30" t="s">
        <v>46</v>
      </c>
      <c r="B28" s="10"/>
      <c r="C28" s="10"/>
      <c r="D28" s="10"/>
      <c r="E28" s="10"/>
      <c r="F28" s="10"/>
    </row>
    <row r="29" spans="1:7" ht="15.75">
      <c r="A29" s="66"/>
      <c r="B29" s="67"/>
      <c r="C29" s="67"/>
      <c r="D29" s="67"/>
      <c r="E29" s="67"/>
      <c r="F29" s="10"/>
    </row>
    <row r="30" spans="1:7" ht="15.75">
      <c r="A30" s="10"/>
      <c r="B30" s="10"/>
      <c r="C30" s="10"/>
      <c r="D30" s="10"/>
      <c r="E30" s="10"/>
      <c r="F30" s="10"/>
    </row>
    <row r="31" spans="1:7" ht="18.75" customHeight="1">
      <c r="A31" s="10"/>
      <c r="B31" s="68" t="s">
        <v>56</v>
      </c>
      <c r="C31" s="68"/>
      <c r="D31" s="68"/>
      <c r="E31" s="68"/>
      <c r="F31" s="68"/>
    </row>
    <row r="32" spans="1:7" ht="15.75">
      <c r="A32" s="10"/>
      <c r="B32" s="10"/>
      <c r="C32" s="10"/>
      <c r="D32" s="10"/>
      <c r="E32" s="10"/>
      <c r="F32" s="10"/>
    </row>
    <row r="33" spans="1:6" ht="15.75">
      <c r="A33" s="10"/>
      <c r="B33" s="10"/>
      <c r="C33" s="10"/>
      <c r="D33" s="10"/>
      <c r="E33" s="10"/>
      <c r="F33" s="10"/>
    </row>
    <row r="34" spans="1:6" ht="15.75">
      <c r="A34" s="10"/>
      <c r="B34" s="36" t="s">
        <v>57</v>
      </c>
      <c r="C34" s="10"/>
      <c r="D34" s="10"/>
      <c r="E34" s="10"/>
      <c r="F34" s="10"/>
    </row>
    <row r="35" spans="1:6" ht="15.75">
      <c r="A35" s="10"/>
      <c r="B35" s="69" t="s">
        <v>65</v>
      </c>
      <c r="C35" s="69"/>
      <c r="D35" s="69"/>
      <c r="E35" s="69"/>
      <c r="F35" s="10"/>
    </row>
    <row r="36" spans="1:6" ht="15.75">
      <c r="A36" s="10"/>
      <c r="B36" s="10"/>
      <c r="C36" s="10"/>
      <c r="D36" s="10"/>
      <c r="E36" s="10"/>
      <c r="F36" s="10"/>
    </row>
    <row r="37" spans="1:6" ht="15.75">
      <c r="A37" s="10"/>
      <c r="B37" s="10"/>
      <c r="C37" s="10"/>
      <c r="D37" s="10"/>
      <c r="E37" s="10"/>
      <c r="F37" s="10"/>
    </row>
    <row r="38" spans="1:6" ht="15.75">
      <c r="A38" s="10"/>
      <c r="B38" s="10"/>
      <c r="C38" s="10"/>
      <c r="D38" s="10"/>
      <c r="E38" s="10"/>
      <c r="F38" s="10"/>
    </row>
    <row r="39" spans="1:6" ht="15.75">
      <c r="A39" s="10"/>
      <c r="B39" s="10"/>
      <c r="C39" s="10"/>
      <c r="D39" s="10"/>
      <c r="E39" s="10"/>
      <c r="F39" s="10"/>
    </row>
    <row r="40" spans="1:6" ht="15.75">
      <c r="A40" s="10"/>
      <c r="B40" s="10"/>
      <c r="C40" s="10"/>
      <c r="D40" s="10"/>
      <c r="E40" s="10"/>
      <c r="F40" s="10"/>
    </row>
    <row r="41" spans="1:6" ht="15.75">
      <c r="A41" s="10"/>
      <c r="B41" s="10"/>
      <c r="C41" s="10"/>
      <c r="D41" s="10"/>
      <c r="E41" s="10"/>
      <c r="F41" s="10"/>
    </row>
    <row r="42" spans="1:6" ht="15.75">
      <c r="A42" s="10"/>
      <c r="B42" s="10"/>
      <c r="C42" s="10"/>
      <c r="D42" s="10"/>
      <c r="E42" s="10"/>
      <c r="F42" s="10"/>
    </row>
    <row r="43" spans="1:6" ht="15.75">
      <c r="A43" s="10"/>
      <c r="B43" s="10"/>
      <c r="C43" s="10"/>
      <c r="D43" s="10"/>
      <c r="E43" s="10"/>
      <c r="F43" s="10"/>
    </row>
    <row r="44" spans="1:6" ht="15.75">
      <c r="A44" s="10"/>
      <c r="B44" s="10"/>
      <c r="C44" s="10"/>
      <c r="D44" s="10"/>
      <c r="E44" s="10"/>
      <c r="F44" s="10"/>
    </row>
    <row r="45" spans="1:6" ht="15.75">
      <c r="A45" s="10"/>
      <c r="B45" s="10"/>
      <c r="C45" s="10"/>
      <c r="D45" s="10"/>
      <c r="E45" s="10"/>
      <c r="F45" s="10"/>
    </row>
    <row r="46" spans="1:6" ht="15.75">
      <c r="A46" s="10"/>
      <c r="B46" s="10"/>
      <c r="C46" s="10"/>
      <c r="D46" s="10"/>
      <c r="E46" s="10"/>
      <c r="F46" s="10"/>
    </row>
    <row r="47" spans="1:6" ht="15.75">
      <c r="A47" s="10"/>
      <c r="B47" s="10"/>
      <c r="C47" s="10"/>
      <c r="D47" s="10"/>
      <c r="E47" s="10"/>
      <c r="F47" s="10"/>
    </row>
  </sheetData>
  <mergeCells count="22">
    <mergeCell ref="A1:G1"/>
    <mergeCell ref="A2:G2"/>
    <mergeCell ref="B9:D9"/>
    <mergeCell ref="B10:D10"/>
    <mergeCell ref="B15:E15"/>
    <mergeCell ref="B16:E16"/>
    <mergeCell ref="B11:E11"/>
    <mergeCell ref="B12:E12"/>
    <mergeCell ref="B13:E13"/>
    <mergeCell ref="B14:E14"/>
    <mergeCell ref="B20:D20"/>
    <mergeCell ref="B18:E18"/>
    <mergeCell ref="B21:D21"/>
    <mergeCell ref="B22:E22"/>
    <mergeCell ref="B19:E19"/>
    <mergeCell ref="B17:E17"/>
    <mergeCell ref="B35:E35"/>
    <mergeCell ref="B31:F31"/>
    <mergeCell ref="B23:D23"/>
    <mergeCell ref="B24:E24"/>
    <mergeCell ref="A25:E25"/>
    <mergeCell ref="A29:E29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workbookViewId="0">
      <selection activeCell="N6" sqref="N6:T10"/>
    </sheetView>
  </sheetViews>
  <sheetFormatPr defaultColWidth="10.85546875" defaultRowHeight="15"/>
  <cols>
    <col min="1" max="1" width="12.42578125" customWidth="1"/>
    <col min="2" max="2" width="13.140625" customWidth="1"/>
    <col min="3" max="10" width="14" customWidth="1"/>
    <col min="11" max="11" width="14" hidden="1" customWidth="1"/>
    <col min="12" max="22" width="14" customWidth="1"/>
  </cols>
  <sheetData>
    <row r="1" spans="1:22" ht="93" customHeight="1">
      <c r="A1" s="93" t="s">
        <v>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2" ht="15.75" customHeight="1">
      <c r="A2" s="94" t="s">
        <v>5</v>
      </c>
      <c r="B2" s="89" t="s">
        <v>6</v>
      </c>
      <c r="C2" s="89" t="s">
        <v>7</v>
      </c>
      <c r="D2" s="89"/>
      <c r="E2" s="89"/>
      <c r="F2" s="89"/>
      <c r="G2" s="89"/>
      <c r="H2" s="89"/>
      <c r="I2" s="89"/>
      <c r="J2" s="89"/>
      <c r="K2" s="89"/>
      <c r="L2" s="90" t="s">
        <v>8</v>
      </c>
      <c r="M2" s="90"/>
      <c r="N2" s="87" t="s">
        <v>9</v>
      </c>
      <c r="O2" s="89"/>
      <c r="P2" s="89"/>
      <c r="Q2" s="89"/>
      <c r="R2" s="89"/>
      <c r="S2" s="89"/>
      <c r="T2" s="85" t="s">
        <v>10</v>
      </c>
    </row>
    <row r="3" spans="1:22" ht="15.75" customHeight="1">
      <c r="A3" s="89"/>
      <c r="B3" s="89"/>
      <c r="C3" s="79" t="s">
        <v>11</v>
      </c>
      <c r="D3" s="80"/>
      <c r="E3" s="80"/>
      <c r="F3" s="81"/>
      <c r="G3" s="79" t="s">
        <v>12</v>
      </c>
      <c r="H3" s="80"/>
      <c r="I3" s="80"/>
      <c r="J3" s="81"/>
      <c r="K3" s="94" t="s">
        <v>13</v>
      </c>
      <c r="L3" s="95" t="s">
        <v>75</v>
      </c>
      <c r="M3" s="95" t="s">
        <v>14</v>
      </c>
      <c r="N3" s="91"/>
      <c r="O3" s="87" t="s">
        <v>76</v>
      </c>
      <c r="P3" s="89" t="s">
        <v>15</v>
      </c>
      <c r="Q3" s="89" t="s">
        <v>16</v>
      </c>
      <c r="R3" s="87" t="s">
        <v>77</v>
      </c>
      <c r="S3" s="89" t="s">
        <v>17</v>
      </c>
      <c r="T3" s="85"/>
    </row>
    <row r="4" spans="1:22" ht="47.25">
      <c r="A4" s="89"/>
      <c r="B4" s="89"/>
      <c r="C4" s="44" t="s">
        <v>18</v>
      </c>
      <c r="D4" s="32" t="s">
        <v>16</v>
      </c>
      <c r="E4" s="44" t="s">
        <v>78</v>
      </c>
      <c r="F4" s="32" t="s">
        <v>17</v>
      </c>
      <c r="G4" s="44" t="s">
        <v>18</v>
      </c>
      <c r="H4" s="32" t="s">
        <v>16</v>
      </c>
      <c r="I4" s="44" t="s">
        <v>78</v>
      </c>
      <c r="J4" s="32" t="s">
        <v>17</v>
      </c>
      <c r="K4" s="94"/>
      <c r="L4" s="96"/>
      <c r="M4" s="96"/>
      <c r="N4" s="92"/>
      <c r="O4" s="88"/>
      <c r="P4" s="89"/>
      <c r="Q4" s="89"/>
      <c r="R4" s="88"/>
      <c r="S4" s="89"/>
      <c r="T4" s="85"/>
    </row>
    <row r="5" spans="1:22" ht="31.5">
      <c r="A5" s="32">
        <v>1</v>
      </c>
      <c r="B5" s="32">
        <v>2</v>
      </c>
      <c r="C5" s="44">
        <v>3</v>
      </c>
      <c r="D5" s="32">
        <v>4</v>
      </c>
      <c r="E5" s="32">
        <v>5</v>
      </c>
      <c r="F5" s="32" t="s">
        <v>79</v>
      </c>
      <c r="G5" s="44">
        <v>7</v>
      </c>
      <c r="H5" s="32">
        <v>8</v>
      </c>
      <c r="I5" s="32">
        <v>9</v>
      </c>
      <c r="J5" s="32" t="s">
        <v>80</v>
      </c>
      <c r="K5" s="44" t="s">
        <v>81</v>
      </c>
      <c r="L5" s="32">
        <v>12</v>
      </c>
      <c r="M5" s="44">
        <v>13</v>
      </c>
      <c r="N5" s="44" t="s">
        <v>82</v>
      </c>
      <c r="O5" s="44">
        <v>15</v>
      </c>
      <c r="P5" s="32">
        <v>16</v>
      </c>
      <c r="Q5" s="32">
        <v>17</v>
      </c>
      <c r="R5" s="32">
        <v>18</v>
      </c>
      <c r="S5" s="44" t="s">
        <v>83</v>
      </c>
      <c r="T5" s="4" t="s">
        <v>84</v>
      </c>
    </row>
    <row r="6" spans="1:22" ht="31.5">
      <c r="A6" s="2"/>
      <c r="B6" s="9" t="s">
        <v>85</v>
      </c>
      <c r="C6" s="45">
        <v>322725.48</v>
      </c>
      <c r="D6" s="45">
        <v>231138</v>
      </c>
      <c r="E6" s="45">
        <v>104765.75999999999</v>
      </c>
      <c r="F6" s="45">
        <f>SUM(C6:E6)</f>
        <v>658629.24</v>
      </c>
      <c r="G6" s="45">
        <f ca="1">'акт 13г.'!G12</f>
        <v>449441.95</v>
      </c>
      <c r="H6" s="45">
        <f ca="1">'акт 13г.'!G13</f>
        <v>189180.56</v>
      </c>
      <c r="I6" s="45">
        <f ca="1">'акт 13г.'!G14</f>
        <v>94325.17</v>
      </c>
      <c r="J6" s="45">
        <f ca="1">SUM(G6:I6)</f>
        <v>732947.68</v>
      </c>
      <c r="K6" s="46">
        <f ca="1">F6-J6</f>
        <v>-74318.440000000061</v>
      </c>
      <c r="L6" s="45">
        <f ca="1">'акт 13г.'!G16</f>
        <v>0</v>
      </c>
      <c r="M6" s="45">
        <v>0</v>
      </c>
      <c r="N6" s="45">
        <f ca="1">J6+L6+M6</f>
        <v>732947.68</v>
      </c>
      <c r="O6" s="45">
        <f ca="1">'акт 13г.'!G21</f>
        <v>248385.94</v>
      </c>
      <c r="P6" s="45">
        <f ca="1">'акт 13г.'!G22</f>
        <v>0</v>
      </c>
      <c r="Q6" s="46">
        <f ca="1">'акт 13г.'!G24</f>
        <v>325549.73</v>
      </c>
      <c r="R6" s="46">
        <f ca="1">'акт 13г.'!G25</f>
        <v>88881.52</v>
      </c>
      <c r="S6" s="47">
        <f>SUM(O6:R6)</f>
        <v>662817.18999999994</v>
      </c>
      <c r="T6" s="47">
        <f>N6-S6</f>
        <v>70130.490000000107</v>
      </c>
    </row>
    <row r="7" spans="1:22" ht="15.75">
      <c r="A7" s="47">
        <f>T6</f>
        <v>70130.490000000107</v>
      </c>
      <c r="B7" s="1" t="s">
        <v>21</v>
      </c>
      <c r="C7" s="45">
        <v>320923.36</v>
      </c>
      <c r="D7" s="45">
        <v>338900.47999999998</v>
      </c>
      <c r="E7" s="45">
        <v>104477.92</v>
      </c>
      <c r="F7" s="45">
        <f>SUM(C7:E7)</f>
        <v>764301.76</v>
      </c>
      <c r="G7" s="45">
        <f ca="1">'акт 14 г.'!G12</f>
        <v>475071.18</v>
      </c>
      <c r="H7" s="45">
        <f ca="1">'акт 14 г.'!G13</f>
        <v>330816.34999999998</v>
      </c>
      <c r="I7" s="45">
        <f ca="1">'акт 14 г.'!G14</f>
        <v>99028.02</v>
      </c>
      <c r="J7" s="45">
        <f ca="1">SUM(G7:I7)</f>
        <v>904915.55</v>
      </c>
      <c r="K7" s="46">
        <f ca="1">F7-J7</f>
        <v>-140613.79000000004</v>
      </c>
      <c r="L7" s="45">
        <f ca="1">'акт 14 г.'!G16</f>
        <v>0</v>
      </c>
      <c r="M7" s="45">
        <v>0</v>
      </c>
      <c r="N7" s="45">
        <f ca="1">J7+L7+M7</f>
        <v>904915.55</v>
      </c>
      <c r="O7" s="45">
        <f ca="1">'акт 14 г.'!G21</f>
        <v>331181.25599999999</v>
      </c>
      <c r="P7" s="45">
        <f ca="1">'акт 14 г.'!G22</f>
        <v>0</v>
      </c>
      <c r="Q7" s="46">
        <f ca="1">'акт 14 г.'!G24</f>
        <v>139573.68</v>
      </c>
      <c r="R7" s="46">
        <f ca="1">'акт 14 г.'!G25</f>
        <v>118508.69</v>
      </c>
      <c r="S7" s="47">
        <f>SUM(O7:R7)</f>
        <v>589263.62599999993</v>
      </c>
      <c r="T7" s="47">
        <f>N7-S7</f>
        <v>315651.92400000012</v>
      </c>
    </row>
    <row r="8" spans="1:22" s="50" customFormat="1" ht="15.75">
      <c r="A8" s="47">
        <f>A7+T7</f>
        <v>385782.41400000022</v>
      </c>
      <c r="B8" s="1" t="s">
        <v>47</v>
      </c>
      <c r="C8" s="45">
        <v>331000.48</v>
      </c>
      <c r="D8" s="45">
        <v>0</v>
      </c>
      <c r="E8" s="45">
        <v>106779.86</v>
      </c>
      <c r="F8" s="45">
        <f>SUM(C8:E8)</f>
        <v>437780.33999999997</v>
      </c>
      <c r="G8" s="45">
        <f ca="1">'2015'!H12</f>
        <v>327088.46000000002</v>
      </c>
      <c r="H8" s="45">
        <v>0</v>
      </c>
      <c r="I8" s="45">
        <f ca="1">'2015'!H13</f>
        <v>168661.82</v>
      </c>
      <c r="J8" s="45">
        <f ca="1">SUM(G8:I8)</f>
        <v>495750.28</v>
      </c>
      <c r="K8" s="46">
        <f ca="1">F8-J8</f>
        <v>-57969.940000000061</v>
      </c>
      <c r="L8" s="45">
        <f ca="1">'2015'!H15</f>
        <v>0</v>
      </c>
      <c r="M8" s="45">
        <v>0</v>
      </c>
      <c r="N8" s="45">
        <f ca="1">J8+L8+M8</f>
        <v>495750.28</v>
      </c>
      <c r="O8" s="45">
        <f ca="1">'2015'!H20</f>
        <v>343047.43599999999</v>
      </c>
      <c r="P8" s="45">
        <f ca="1">'2015'!H21</f>
        <v>326538.59999999998</v>
      </c>
      <c r="Q8" s="46">
        <v>0</v>
      </c>
      <c r="R8" s="46">
        <f ca="1">'2015'!H23</f>
        <v>124250.38800000001</v>
      </c>
      <c r="S8" s="47">
        <f>SUM(O8:R8)</f>
        <v>793836.424</v>
      </c>
      <c r="T8" s="47">
        <f>N8-S8</f>
        <v>-298086.14399999997</v>
      </c>
      <c r="U8" s="49"/>
      <c r="V8" s="49"/>
    </row>
    <row r="9" spans="1:22" s="50" customFormat="1" ht="15.75" customHeight="1">
      <c r="A9" s="47">
        <f>A8+T8</f>
        <v>87696.270000000251</v>
      </c>
      <c r="B9" s="1" t="s">
        <v>48</v>
      </c>
      <c r="C9" s="47">
        <v>333679.94</v>
      </c>
      <c r="D9" s="47"/>
      <c r="E9" s="47">
        <v>107928.2</v>
      </c>
      <c r="F9" s="45">
        <f>SUM(C9:E9)</f>
        <v>441608.14</v>
      </c>
      <c r="G9" s="47">
        <f ca="1">'2016'!G12</f>
        <v>327088.46000000002</v>
      </c>
      <c r="H9" s="47">
        <v>0</v>
      </c>
      <c r="I9" s="47">
        <f ca="1">'2016'!G13</f>
        <v>105707.86</v>
      </c>
      <c r="J9" s="45">
        <f>SUM(G9:I9)</f>
        <v>432796.32</v>
      </c>
      <c r="K9" s="46">
        <f>F9-J9</f>
        <v>8811.820000000007</v>
      </c>
      <c r="L9" s="47">
        <v>0</v>
      </c>
      <c r="M9" s="45">
        <v>0</v>
      </c>
      <c r="N9" s="45">
        <f>J9+L9+M9</f>
        <v>432796.32</v>
      </c>
      <c r="O9" s="47">
        <f ca="1">'2016'!G20</f>
        <v>345420.67200000002</v>
      </c>
      <c r="P9" s="47">
        <f ca="1">'2016'!G21</f>
        <v>48763.87</v>
      </c>
      <c r="Q9" s="46">
        <v>0</v>
      </c>
      <c r="R9" s="46">
        <f ca="1">'2016'!G23</f>
        <v>125398.728</v>
      </c>
      <c r="S9" s="47">
        <f>SUM(O9:R9)</f>
        <v>519583.27</v>
      </c>
      <c r="T9" s="47">
        <f>N9-S9</f>
        <v>-86786.950000000012</v>
      </c>
    </row>
    <row r="10" spans="1:22" s="50" customFormat="1" ht="15.75" customHeight="1">
      <c r="A10" s="47">
        <f>A9+T9</f>
        <v>909.32000000023982</v>
      </c>
      <c r="B10" s="1" t="s">
        <v>49</v>
      </c>
      <c r="C10" s="47"/>
      <c r="D10" s="47"/>
      <c r="E10" s="47"/>
      <c r="F10" s="45">
        <f>SUM(C10:E10)</f>
        <v>0</v>
      </c>
      <c r="G10" s="47"/>
      <c r="H10" s="47"/>
      <c r="I10" s="47"/>
      <c r="J10" s="45">
        <f>SUM(G10:I10)</f>
        <v>0</v>
      </c>
      <c r="K10" s="46">
        <f>F10-J10</f>
        <v>0</v>
      </c>
      <c r="L10" s="47">
        <v>0</v>
      </c>
      <c r="M10" s="47">
        <v>0</v>
      </c>
      <c r="N10" s="45">
        <f>J10+L10+M10</f>
        <v>0</v>
      </c>
      <c r="O10" s="47"/>
      <c r="P10" s="47"/>
      <c r="Q10" s="46"/>
      <c r="R10" s="46"/>
      <c r="S10" s="47">
        <f>SUM(O10:R10)</f>
        <v>0</v>
      </c>
      <c r="T10" s="47">
        <f>N10-S10</f>
        <v>0</v>
      </c>
    </row>
    <row r="11" spans="1:22" ht="15.75" customHeight="1">
      <c r="A11" s="3"/>
      <c r="B11" s="1" t="s">
        <v>19</v>
      </c>
      <c r="C11" s="5">
        <f>SUM(C6:C10)</f>
        <v>1308329.26</v>
      </c>
      <c r="D11" s="5">
        <f t="shared" ref="D11:S11" si="0">SUM(D6:D10)</f>
        <v>570038.48</v>
      </c>
      <c r="E11" s="5">
        <f t="shared" si="0"/>
        <v>423951.74</v>
      </c>
      <c r="F11" s="5">
        <f t="shared" si="0"/>
        <v>2302319.48</v>
      </c>
      <c r="G11" s="5">
        <f t="shared" si="0"/>
        <v>1578690.05</v>
      </c>
      <c r="H11" s="5">
        <f t="shared" si="0"/>
        <v>519996.91</v>
      </c>
      <c r="I11" s="5">
        <f t="shared" si="0"/>
        <v>467722.87</v>
      </c>
      <c r="J11" s="5">
        <f t="shared" si="0"/>
        <v>2566409.8299999996</v>
      </c>
      <c r="K11" s="5">
        <f t="shared" si="0"/>
        <v>-264090.35000000015</v>
      </c>
      <c r="L11" s="5">
        <f t="shared" si="0"/>
        <v>0</v>
      </c>
      <c r="M11" s="5">
        <f t="shared" si="0"/>
        <v>0</v>
      </c>
      <c r="N11" s="5">
        <f t="shared" si="0"/>
        <v>2566409.8299999996</v>
      </c>
      <c r="O11" s="5">
        <f t="shared" si="0"/>
        <v>1268035.304</v>
      </c>
      <c r="P11" s="5">
        <f t="shared" si="0"/>
        <v>375302.47</v>
      </c>
      <c r="Q11" s="5">
        <f t="shared" si="0"/>
        <v>465123.41</v>
      </c>
      <c r="R11" s="5">
        <f t="shared" si="0"/>
        <v>457039.326</v>
      </c>
      <c r="S11" s="5">
        <f t="shared" si="0"/>
        <v>2565500.5099999998</v>
      </c>
      <c r="T11" s="5">
        <f>SUM(T6:T10)</f>
        <v>909.32000000023982</v>
      </c>
    </row>
    <row r="12" spans="1:22" ht="15.75" customHeight="1"/>
    <row r="13" spans="1:22" ht="27" customHeight="1">
      <c r="A13" s="86" t="s">
        <v>87</v>
      </c>
      <c r="B13" s="86"/>
      <c r="C13" s="86"/>
      <c r="D13" s="86"/>
      <c r="E13" s="86" t="s">
        <v>20</v>
      </c>
      <c r="F13" s="86"/>
      <c r="G13" s="86"/>
      <c r="H13" s="86"/>
    </row>
    <row r="14" spans="1:22" ht="15.75" customHeight="1">
      <c r="A14" s="6"/>
      <c r="B14" s="6"/>
      <c r="C14" s="6"/>
      <c r="D14" s="6"/>
      <c r="E14" s="6"/>
      <c r="F14" s="6"/>
      <c r="G14" s="6"/>
      <c r="H14" s="6"/>
    </row>
    <row r="15" spans="1:22" ht="18.75" customHeight="1">
      <c r="A15" s="7"/>
      <c r="B15" s="8"/>
      <c r="C15" s="8"/>
      <c r="D15" s="7"/>
      <c r="E15" s="7"/>
      <c r="F15" s="7"/>
      <c r="G15" s="7"/>
      <c r="H15" s="7"/>
    </row>
    <row r="16" spans="1:22" ht="15.75">
      <c r="A16" s="36" t="s">
        <v>57</v>
      </c>
      <c r="B16" s="10"/>
      <c r="C16" s="10"/>
      <c r="D16" s="10"/>
      <c r="E16" s="10"/>
      <c r="F16" s="7"/>
      <c r="G16" s="7"/>
      <c r="H16" s="7"/>
    </row>
    <row r="17" spans="1:8" ht="15.75">
      <c r="A17" s="48" t="s">
        <v>65</v>
      </c>
      <c r="B17" s="48"/>
      <c r="C17" s="48"/>
      <c r="D17" s="48"/>
      <c r="E17" s="48"/>
      <c r="F17" s="7"/>
      <c r="G17" s="7"/>
      <c r="H17" s="7"/>
    </row>
    <row r="18" spans="1:8" ht="15.75">
      <c r="A18" s="7"/>
      <c r="B18" s="7"/>
      <c r="C18" s="7"/>
      <c r="D18" s="7"/>
      <c r="E18" s="7"/>
      <c r="F18" s="7"/>
      <c r="G18" s="7"/>
      <c r="H18" s="7"/>
    </row>
    <row r="19" spans="1:8" ht="15.75" customHeight="1"/>
    <row r="35" ht="15.75" customHeight="1"/>
    <row r="42" ht="15.75" customHeight="1"/>
  </sheetData>
  <mergeCells count="20">
    <mergeCell ref="A1:S1"/>
    <mergeCell ref="A2:A4"/>
    <mergeCell ref="B2:B4"/>
    <mergeCell ref="K3:K4"/>
    <mergeCell ref="L3:L4"/>
    <mergeCell ref="C2:K2"/>
    <mergeCell ref="C3:F3"/>
    <mergeCell ref="G3:J3"/>
    <mergeCell ref="M3:M4"/>
    <mergeCell ref="S3:S4"/>
    <mergeCell ref="T2:T4"/>
    <mergeCell ref="A13:D13"/>
    <mergeCell ref="E13:H13"/>
    <mergeCell ref="O3:O4"/>
    <mergeCell ref="P3:P4"/>
    <mergeCell ref="Q3:Q4"/>
    <mergeCell ref="L2:M2"/>
    <mergeCell ref="N2:N4"/>
    <mergeCell ref="O2:S2"/>
    <mergeCell ref="R3:R4"/>
  </mergeCells>
  <phoneticPr fontId="0" type="noConversion"/>
  <pageMargins left="0.31496062992125984" right="0" top="0" bottom="0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акт 13г.</vt:lpstr>
      <vt:lpstr>акт 14 г.</vt:lpstr>
      <vt:lpstr>2015</vt:lpstr>
      <vt:lpstr>2016</vt:lpstr>
      <vt:lpstr>накопительная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2017-03-17T09:15:35Z</cp:lastPrinted>
  <dcterms:created xsi:type="dcterms:W3CDTF">2014-09-25T06:04:18Z</dcterms:created>
  <dcterms:modified xsi:type="dcterms:W3CDTF">2017-04-02T06:22:09Z</dcterms:modified>
</cp:coreProperties>
</file>